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2025\DON DESIGN\Kolín - dělnická\finální verze\"/>
    </mc:Choice>
  </mc:AlternateContent>
  <xr:revisionPtr revIDLastSave="0" documentId="13_ncr:1_{36076CF4-F230-4D51-A883-E8352768A98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1 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2 Pol'!$A$1:$Y$37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52" i="1" s="1"/>
  <c r="G9" i="12"/>
  <c r="M9" i="12" s="1"/>
  <c r="I9" i="12"/>
  <c r="K9" i="12"/>
  <c r="O9" i="12"/>
  <c r="Q9" i="12"/>
  <c r="V9" i="12"/>
  <c r="V8" i="12" s="1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AE27" i="12"/>
  <c r="F41" i="1" s="1"/>
  <c r="I20" i="1"/>
  <c r="I19" i="1"/>
  <c r="I18" i="1"/>
  <c r="I16" i="1"/>
  <c r="J28" i="1"/>
  <c r="J26" i="1"/>
  <c r="G38" i="1"/>
  <c r="F38" i="1"/>
  <c r="J23" i="1"/>
  <c r="J24" i="1"/>
  <c r="J25" i="1"/>
  <c r="J27" i="1"/>
  <c r="E24" i="1"/>
  <c r="E26" i="1"/>
  <c r="I8" i="12" l="1"/>
  <c r="I53" i="1"/>
  <c r="J52" i="1" s="1"/>
  <c r="J53" i="1" s="1"/>
  <c r="I17" i="1"/>
  <c r="I21" i="1" s="1"/>
  <c r="G25" i="1" s="1"/>
  <c r="Q8" i="12"/>
  <c r="F39" i="1"/>
  <c r="O8" i="12"/>
  <c r="AF27" i="12"/>
  <c r="K8" i="12"/>
  <c r="F40" i="1"/>
  <c r="G27" i="12"/>
  <c r="M8" i="12"/>
  <c r="G40" i="1" l="1"/>
  <c r="H40" i="1" s="1"/>
  <c r="I40" i="1" s="1"/>
  <c r="G41" i="1"/>
  <c r="H41" i="1" s="1"/>
  <c r="I41" i="1" s="1"/>
  <c r="G39" i="1"/>
  <c r="H39" i="1" s="1"/>
  <c r="H42" i="1" s="1"/>
  <c r="F42" i="1"/>
  <c r="G23" i="1" l="1"/>
  <c r="A23" i="1" s="1"/>
  <c r="G24" i="1" s="1"/>
  <c r="G42" i="1"/>
  <c r="A25" i="1" s="1"/>
  <c r="I39" i="1"/>
  <c r="I42" i="1" s="1"/>
  <c r="G28" i="1" l="1"/>
  <c r="A24" i="1"/>
  <c r="J39" i="1"/>
  <c r="J42" i="1" s="1"/>
  <c r="J40" i="1"/>
  <c r="J41" i="1"/>
  <c r="A26" i="1"/>
  <c r="G26" i="1"/>
  <c r="G29" i="1" s="1"/>
  <c r="A27" i="1" l="1"/>
  <c r="A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Ondra</author>
  </authors>
  <commentList>
    <comment ref="S6" authorId="0" shapeId="0" xr:uid="{7414002B-5B54-4332-9F56-C51C62F4302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89194E1-CEE7-4F12-9562-559711ECF33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<sst xmlns="http://schemas.openxmlformats.org/spreadsheetml/2006/main" count="198" uniqueCount="129">
  <si>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</si>
  <si>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</si>
  <si>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</si>
  <si>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</si>
  <si>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</si>
  <si>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</si>
  <si>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</si>
  <si>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</si>
  <si>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</si>
  <si>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</si>
  <si>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</si>
  <si>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</si>
  <si>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</si>
  <si>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</si>
  <si>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</si>
  <si>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</si>
  <si>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</si>
  <si>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</si>
  <si>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</si>
  <si>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</si>
  <si>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</si>
  <si>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</si>
  <si>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</si>
  <si>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</si>
  <si>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</si>
  <si>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</si>
  <si>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</si>
  <si>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</si>
  <si>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</si>
  <si>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</si>
  <si>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</si>
  <si>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</si>
  <si>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</si>
  <si>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</si>
  <si>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</si>
  <si>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</si>
  <si>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</si>
  <si>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</si>
  <si>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</si>
  <si>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</si>
  <si>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</si>
  <si>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</t>
  </si>
  <si>
    <t>Zámečnická konstrukce</t>
  </si>
  <si>
    <t>1</t>
  </si>
  <si>
    <t>ZPEVNĚNÉ PLOCHY PRO KONTEJNERY</t>
  </si>
  <si>
    <t>Objekt:</t>
  </si>
  <si>
    <t>Rozpočet:</t>
  </si>
  <si>
    <t>27</t>
  </si>
  <si>
    <t>KOLÍN - DĚLNICKÁ</t>
  </si>
  <si>
    <t>Stavba</t>
  </si>
  <si>
    <t>Celkem za stavbu</t>
  </si>
  <si>
    <t>CZK</t>
  </si>
  <si>
    <t>#POPS</t>
  </si>
  <si>
    <t>Popis stavby: 27 - KOLÍN - DĚLNICKÁ</t>
  </si>
  <si>
    <t>#POPO</t>
  </si>
  <si>
    <t>Popis objektu: 1 - ZPEVNĚNÉ PLOCHY PRO KONTEJNERY</t>
  </si>
  <si>
    <t>#POPR</t>
  </si>
  <si>
    <t>Popis rozpočtu: 2 - Zámečnická konstrukce</t>
  </si>
  <si>
    <t>Rekapitulace dílů</t>
  </si>
  <si>
    <t>Typ dílu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</si>
  <si>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</si>
  <si>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</si>
  <si>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</si>
  <si>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</si>
  <si>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</si>
  <si>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</si>
  <si>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</si>
  <si>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</si>
  <si>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</si>
  <si>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</si>
  <si>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</si>
  <si>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</si>
  <si>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</si>
  <si>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</si>
  <si>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</si>
  <si>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</si>
  <si>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</si>
  <si>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</si>
  <si>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</si>
  <si>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</si>
  <si>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</si>
  <si>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</si>
  <si>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</si>
  <si>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</si>
  <si>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</si>
  <si>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</si>
  <si>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</si>
  <si>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</si>
  <si>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</si>
  <si>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</si>
  <si>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</si>
  <si>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</si>
  <si>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767001</t>
  </si>
  <si>
    <t>Provedení ocelové konstrukce přístřešku, provařené díly, šroubováno, povrch pozink + RAL jekl, plechy, dle PD, vč. kotvení, dodávka a montáž</t>
  </si>
  <si>
    <t>kg</t>
  </si>
  <si>
    <t>Vlastní</t>
  </si>
  <si>
    <t>Indiv</t>
  </si>
  <si>
    <t>Práce</t>
  </si>
  <si>
    <t>Běžná</t>
  </si>
  <si>
    <t>POL1_1</t>
  </si>
  <si>
    <t>plechy : 26*15</t>
  </si>
  <si>
    <t>VV</t>
  </si>
  <si>
    <t>40x20x3 : 20*(2+2+0,9+0,9)*2,434</t>
  </si>
  <si>
    <t>8*(1,6+1,6+0,9+0,9)*2,434</t>
  </si>
  <si>
    <t>80x40x4 : 2,3*26*6,908</t>
  </si>
  <si>
    <t>(4,9+4,9+3,4+3,4+3,3+1,7+1,7)*6,908</t>
  </si>
  <si>
    <t>140*40*4 : 4,5*8*12,454</t>
  </si>
  <si>
    <t>5,9*6*14,454</t>
  </si>
  <si>
    <t>ztratné a spoj mat : 2303,78/100*10</t>
  </si>
  <si>
    <t>767002</t>
  </si>
  <si>
    <t>Provedení mechanizmu posuvného pole - brána (závěsný systém + uzamykání) dle PD, dodávka a montáž</t>
  </si>
  <si>
    <t>kus</t>
  </si>
  <si>
    <t>767003</t>
  </si>
  <si>
    <t>Provedení mechanizmu otevíravého pole - branka (závěsný systém + uzamykání) dle PD, dodávka a montáž</t>
  </si>
  <si>
    <t>767004</t>
  </si>
  <si>
    <t>Provedení drátěné výplně - děrovaný plech dle PD, dodávka a montáž</t>
  </si>
  <si>
    <t>m2</t>
  </si>
  <si>
    <t>2*(3,35+3,35+4,9+4,9)</t>
  </si>
  <si>
    <t>1,6*(3,3+1,6+1,6)</t>
  </si>
  <si>
    <t>998767202R00</t>
  </si>
  <si>
    <t>Přesun hmot pro zámečnické konstr., výšky do 12 m</t>
  </si>
  <si>
    <t>RTS 25/ II</t>
  </si>
  <si>
    <t>RTS 25/ I</t>
  </si>
  <si>
    <t>Přesun hmot</t>
  </si>
  <si>
    <t>POL7_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</si>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</sst>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15" xfId="0" applyFont="1" applyBorder="1" applyAlignment="1">
      <alignment vertical="top"/>
    </xf>
    <xf numFmtId="49" fontId="16" fillId="0" borderId="12" xfId="0" applyNumberFormat="1" applyFont="1" applyBorder="1" applyAlignment="1">
      <alignment vertical="top"/>
    </xf>
    <xf numFmtId="0" fontId="16" fillId="0" borderId="12" xfId="0" applyFont="1" applyBorder="1" applyAlignment="1">
      <alignment horizontal="center" vertical="top" shrinkToFit="1"/>
    </xf>
    <xf numFmtId="165" fontId="16" fillId="0" borderId="12" xfId="0" applyNumberFormat="1" applyFont="1" applyBorder="1" applyAlignment="1">
      <alignment vertical="top" shrinkToFit="1"/>
    </xf>
    <xf numFmtId="4" fontId="16" fillId="3" borderId="12" xfId="0" applyNumberFormat="1" applyFont="1" applyFill="1" applyBorder="1" applyAlignment="1" applyProtection="1">
      <alignment vertical="top" shrinkToFit="1"/>
      <protection locked="0"/>
    </xf>
    <xf numFmtId="4" fontId="16" fillId="0" borderId="12" xfId="0" applyNumberFormat="1" applyFont="1" applyBorder="1" applyAlignment="1">
      <alignment vertical="top" shrinkToFit="1"/>
    </xf>
    <xf numFmtId="4" fontId="16" fillId="0" borderId="22" xfId="0" applyNumberFormat="1" applyFont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12" xfId="0" applyNumberFormat="1" applyFont="1" applyBorder="1" applyAlignment="1">
      <alignment horizontal="left" vertical="top" wrapText="1"/>
    </xf>
    <xf numFmtId="165" fontId="17" fillId="0" borderId="0" xfId="0" applyNumberFormat="1" applyFont="1" applyAlignment="1">
      <alignment vertical="top" wrapText="1" shrinkToFit="1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right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8" fillId="5" borderId="18" xfId="0" applyFont="1" applyFill="1" applyBorder="1" applyAlignment="1">
      <alignment horizontal="left" vertical="center" wrapText="1"/>
    </xf>
    <xf numFmtId="0" fontId="0" fillId="5" borderId="18" xfId="0" applyFill="1" applyBorder="1" applyAlignment="1">
      <alignment vertical="center" wrapText="1"/>
    </xf>
    <xf numFmtId="0" fontId="8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5" borderId="0" xfId="0" applyFont="1" applyFill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0" xfId="0" applyFill="1"/>
    <xf numFmtId="0" fontId="0" fillId="5" borderId="6" xfId="0" applyFill="1" applyBorder="1" applyAlignment="1">
      <alignment vertical="center" wrapText="1"/>
    </xf>
    <xf numFmtId="0" fontId="0" fillId="5" borderId="6" xfId="0" applyFill="1" applyBorder="1" applyAlignment="1">
      <alignment vertical="center"/>
    </xf>
    <xf numFmtId="0" fontId="0" fillId="5" borderId="6" xfId="0" applyFill="1" applyBorder="1"/>
    <xf numFmtId="0" fontId="8" fillId="5" borderId="18" xfId="0" applyFont="1" applyFill="1" applyBorder="1" applyAlignment="1" applyProtection="1">
      <alignment horizontal="left" vertical="center"/>
      <protection locked="0"/>
    </xf>
    <xf numFmtId="0" fontId="8" fillId="5" borderId="0" xfId="0" applyFont="1" applyFill="1" applyAlignment="1" applyProtection="1">
      <alignment horizontal="left" vertical="center"/>
      <protection locked="0"/>
    </xf>
    <xf numFmtId="0" fontId="8" fillId="5" borderId="6" xfId="0" applyFont="1" applyFill="1" applyBorder="1" applyAlignment="1" applyProtection="1">
      <alignment horizontal="left" vertical="center" wrapText="1"/>
      <protection locked="0"/>
    </xf>
    <xf numFmtId="0" fontId="8" fillId="5" borderId="6" xfId="0" applyFont="1" applyFill="1" applyBorder="1" applyAlignment="1" applyProtection="1">
      <alignment horizontal="left" vertical="center"/>
      <protection locked="0"/>
    </xf>
    <xf numFmtId="0" fontId="0" fillId="5" borderId="6" xfId="0" applyFill="1" applyBorder="1" applyAlignment="1" applyProtection="1">
      <alignment horizontal="left" vertical="center"/>
      <protection locked="0"/>
    </xf>
    <xf numFmtId="0" fontId="8" fillId="5" borderId="18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vertical="center" wrapText="1"/>
    </xf>
    <xf numFmtId="0" fontId="8" fillId="5" borderId="18" xfId="0" applyFont="1" applyFill="1" applyBorder="1" applyAlignment="1">
      <alignment vertical="center"/>
    </xf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 applyProtection="1">
      <alignment horizontal="left" vertical="center"/>
      <protection locked="0"/>
    </xf>
    <xf numFmtId="4" fontId="11" fillId="5" borderId="18" xfId="0" applyNumberFormat="1" applyFont="1" applyFill="1" applyBorder="1" applyAlignment="1">
      <alignment horizontal="right" vertical="center"/>
    </xf>
    <xf numFmtId="0" fontId="8" fillId="5" borderId="6" xfId="0" applyFont="1" applyFill="1" applyBorder="1" applyAlignment="1">
      <alignment vertical="top" wrapText="1"/>
    </xf>
    <xf numFmtId="0" fontId="8" fillId="5" borderId="6" xfId="0" applyFont="1" applyFill="1" applyBorder="1" applyAlignment="1">
      <alignment vertical="top"/>
    </xf>
    <xf numFmtId="14" fontId="8" fillId="5" borderId="6" xfId="0" applyNumberFormat="1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4" fontId="16" fillId="5" borderId="42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17" zoomScaleNormal="100" zoomScaleSheetLayoutView="75" workbookViewId="0">
      <selection activeCell="O31" sqref="O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4" customWidth="1"/>
    <col min="4" max="4" width="13" style="44" customWidth="1"/>
    <col min="5" max="5" width="9.7109375" style="44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0" t="s">
        <v>38</v>
      </c>
      <c r="B1" s="201" t="s">
        <v>4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">
      <c r="A2" s="2"/>
      <c r="B2" s="64" t="s">
        <v>24</v>
      </c>
      <c r="C2" s="65"/>
      <c r="D2" s="66" t="s">
        <v>47</v>
      </c>
      <c r="E2" s="206" t="s">
        <v>48</v>
      </c>
      <c r="F2" s="207"/>
      <c r="G2" s="207"/>
      <c r="H2" s="207"/>
      <c r="I2" s="207"/>
      <c r="J2" s="208"/>
      <c r="O2" s="1"/>
    </row>
    <row r="3" spans="1:15" ht="27" customHeight="1" x14ac:dyDescent="0.2">
      <c r="A3" s="2"/>
      <c r="B3" s="67" t="s">
        <v>45</v>
      </c>
      <c r="C3" s="65"/>
      <c r="D3" s="68" t="s">
        <v>43</v>
      </c>
      <c r="E3" s="209" t="s">
        <v>44</v>
      </c>
      <c r="F3" s="210"/>
      <c r="G3" s="210"/>
      <c r="H3" s="210"/>
      <c r="I3" s="210"/>
      <c r="J3" s="211"/>
    </row>
    <row r="4" spans="1:15" ht="23.25" customHeight="1" x14ac:dyDescent="0.2">
      <c r="A4" s="63">
        <v>3511</v>
      </c>
      <c r="B4" s="69" t="s">
        <v>46</v>
      </c>
      <c r="C4" s="70"/>
      <c r="D4" s="71" t="s">
        <v>41</v>
      </c>
      <c r="E4" s="198" t="s">
        <v>42</v>
      </c>
      <c r="F4" s="199"/>
      <c r="G4" s="199"/>
      <c r="H4" s="199"/>
      <c r="I4" s="199"/>
      <c r="J4" s="200"/>
    </row>
    <row r="5" spans="1:15" ht="24" customHeight="1" x14ac:dyDescent="0.2">
      <c r="A5" s="2"/>
      <c r="B5" s="25" t="s">
        <v>23</v>
      </c>
      <c r="D5" s="241"/>
      <c r="E5" s="242"/>
      <c r="F5" s="242"/>
      <c r="G5" s="242"/>
      <c r="H5" s="17" t="s">
        <v>40</v>
      </c>
      <c r="I5" s="262"/>
      <c r="J5" s="8"/>
    </row>
    <row r="6" spans="1:15" ht="15.75" customHeight="1" x14ac:dyDescent="0.2">
      <c r="A6" s="2"/>
      <c r="B6" s="22"/>
      <c r="C6" s="46"/>
      <c r="D6" s="243"/>
      <c r="E6" s="244"/>
      <c r="F6" s="244"/>
      <c r="G6" s="244"/>
      <c r="H6" s="17" t="s">
        <v>36</v>
      </c>
      <c r="I6" s="262"/>
      <c r="J6" s="8"/>
    </row>
    <row r="7" spans="1:15" ht="15.75" customHeight="1" x14ac:dyDescent="0.2">
      <c r="A7" s="2"/>
      <c r="B7" s="23"/>
      <c r="C7" s="47"/>
      <c r="D7" s="245"/>
      <c r="E7" s="246"/>
      <c r="F7" s="247"/>
      <c r="G7" s="247"/>
      <c r="H7" s="174"/>
      <c r="I7" s="175"/>
      <c r="J7" s="28"/>
    </row>
    <row r="8" spans="1:15" ht="24" hidden="1" customHeight="1" x14ac:dyDescent="0.2">
      <c r="A8" s="2"/>
      <c r="B8" s="25" t="s">
        <v>21</v>
      </c>
      <c r="D8" s="248"/>
      <c r="E8" s="249"/>
      <c r="F8" s="250"/>
      <c r="G8" s="250"/>
      <c r="H8" s="17" t="s">
        <v>40</v>
      </c>
      <c r="I8" s="20"/>
      <c r="J8" s="8"/>
    </row>
    <row r="9" spans="1:15" ht="15.75" hidden="1" customHeight="1" x14ac:dyDescent="0.2">
      <c r="A9" s="2"/>
      <c r="B9" s="2"/>
      <c r="D9" s="248"/>
      <c r="E9" s="249"/>
      <c r="F9" s="250"/>
      <c r="G9" s="250"/>
      <c r="H9" s="17" t="s">
        <v>36</v>
      </c>
      <c r="I9" s="20"/>
      <c r="J9" s="8"/>
    </row>
    <row r="10" spans="1:15" ht="15.75" hidden="1" customHeight="1" x14ac:dyDescent="0.2">
      <c r="A10" s="2"/>
      <c r="B10" s="29"/>
      <c r="C10" s="47"/>
      <c r="D10" s="245"/>
      <c r="E10" s="251"/>
      <c r="F10" s="252"/>
      <c r="G10" s="253"/>
      <c r="H10" s="176"/>
      <c r="I10" s="177"/>
      <c r="J10" s="28"/>
    </row>
    <row r="11" spans="1:15" ht="24" customHeight="1" x14ac:dyDescent="0.2">
      <c r="A11" s="2"/>
      <c r="B11" s="25" t="s">
        <v>20</v>
      </c>
      <c r="D11" s="254"/>
      <c r="E11" s="254"/>
      <c r="F11" s="254"/>
      <c r="G11" s="254"/>
      <c r="H11" s="17" t="s">
        <v>40</v>
      </c>
      <c r="I11" s="263"/>
      <c r="J11" s="8"/>
    </row>
    <row r="12" spans="1:15" ht="15.75" customHeight="1" x14ac:dyDescent="0.2">
      <c r="A12" s="2"/>
      <c r="B12" s="22"/>
      <c r="C12" s="46"/>
      <c r="D12" s="255"/>
      <c r="E12" s="255"/>
      <c r="F12" s="255"/>
      <c r="G12" s="255"/>
      <c r="H12" s="17" t="s">
        <v>36</v>
      </c>
      <c r="I12" s="263"/>
      <c r="J12" s="8"/>
    </row>
    <row r="13" spans="1:15" ht="15.75" customHeight="1" x14ac:dyDescent="0.2">
      <c r="A13" s="2"/>
      <c r="B13" s="23"/>
      <c r="C13" s="47"/>
      <c r="D13" s="256"/>
      <c r="E13" s="257"/>
      <c r="F13" s="258"/>
      <c r="G13" s="258"/>
      <c r="H13" s="178"/>
      <c r="I13" s="175"/>
      <c r="J13" s="28"/>
    </row>
    <row r="14" spans="1:15" ht="24" customHeight="1" x14ac:dyDescent="0.2">
      <c r="A14" s="2"/>
      <c r="B14" s="36" t="s">
        <v>22</v>
      </c>
      <c r="C14" s="48"/>
      <c r="D14" s="259"/>
      <c r="E14" s="260"/>
      <c r="F14" s="261"/>
      <c r="G14" s="261"/>
      <c r="H14" s="38"/>
      <c r="I14" s="37"/>
      <c r="J14" s="39"/>
    </row>
    <row r="15" spans="1:15" ht="32.25" customHeight="1" x14ac:dyDescent="0.2">
      <c r="A15" s="2"/>
      <c r="B15" s="29" t="s">
        <v>34</v>
      </c>
      <c r="C15" s="49"/>
      <c r="D15" s="45"/>
      <c r="E15" s="212"/>
      <c r="F15" s="212"/>
      <c r="G15" s="213"/>
      <c r="H15" s="213"/>
      <c r="I15" s="213" t="s">
        <v>31</v>
      </c>
      <c r="J15" s="214"/>
    </row>
    <row r="16" spans="1:15" ht="23.25" customHeight="1" x14ac:dyDescent="0.2">
      <c r="A16" s="124" t="s">
        <v>26</v>
      </c>
      <c r="B16" s="31" t="s">
        <v>26</v>
      </c>
      <c r="C16" s="50"/>
      <c r="D16" s="51"/>
      <c r="E16" s="191"/>
      <c r="F16" s="192"/>
      <c r="G16" s="191"/>
      <c r="H16" s="192"/>
      <c r="I16" s="191">
        <f>SUMIF(F52:F52,A16,I52:I52)+SUMIF(F52:F52,"PSU",I52:I52)</f>
        <v>0</v>
      </c>
      <c r="J16" s="193"/>
    </row>
    <row r="17" spans="1:10" ht="23.25" customHeight="1" x14ac:dyDescent="0.2">
      <c r="A17" s="124" t="s">
        <v>27</v>
      </c>
      <c r="B17" s="31" t="s">
        <v>27</v>
      </c>
      <c r="C17" s="50"/>
      <c r="D17" s="51"/>
      <c r="E17" s="191"/>
      <c r="F17" s="192"/>
      <c r="G17" s="191"/>
      <c r="H17" s="192"/>
      <c r="I17" s="191">
        <f>SUMIF(F52:F52,A17,I52:I52)</f>
        <v>0</v>
      </c>
      <c r="J17" s="193"/>
    </row>
    <row r="18" spans="1:10" ht="23.25" customHeight="1" x14ac:dyDescent="0.2">
      <c r="A18" s="124" t="s">
        <v>28</v>
      </c>
      <c r="B18" s="31" t="s">
        <v>28</v>
      </c>
      <c r="C18" s="50"/>
      <c r="D18" s="51"/>
      <c r="E18" s="191"/>
      <c r="F18" s="192"/>
      <c r="G18" s="191"/>
      <c r="H18" s="192"/>
      <c r="I18" s="191">
        <f>SUMIF(F52:F52,A18,I52:I52)</f>
        <v>0</v>
      </c>
      <c r="J18" s="193"/>
    </row>
    <row r="19" spans="1:10" ht="23.25" customHeight="1" x14ac:dyDescent="0.2">
      <c r="A19" s="124" t="s">
        <v>62</v>
      </c>
      <c r="B19" s="31" t="s">
        <v>29</v>
      </c>
      <c r="C19" s="50"/>
      <c r="D19" s="51"/>
      <c r="E19" s="191"/>
      <c r="F19" s="192"/>
      <c r="G19" s="191"/>
      <c r="H19" s="192"/>
      <c r="I19" s="191">
        <f>SUMIF(F52:F52,A19,I52:I52)</f>
        <v>0</v>
      </c>
      <c r="J19" s="193"/>
    </row>
    <row r="20" spans="1:10" ht="23.25" customHeight="1" x14ac:dyDescent="0.2">
      <c r="A20" s="124" t="s">
        <v>63</v>
      </c>
      <c r="B20" s="31" t="s">
        <v>30</v>
      </c>
      <c r="C20" s="50"/>
      <c r="D20" s="51"/>
      <c r="E20" s="191"/>
      <c r="F20" s="192"/>
      <c r="G20" s="191"/>
      <c r="H20" s="192"/>
      <c r="I20" s="191">
        <f>SUMIF(F52:F52,A20,I52:I52)</f>
        <v>0</v>
      </c>
      <c r="J20" s="193"/>
    </row>
    <row r="21" spans="1:10" ht="23.25" customHeight="1" x14ac:dyDescent="0.2">
      <c r="A21" s="2"/>
      <c r="B21" s="41" t="s">
        <v>31</v>
      </c>
      <c r="C21" s="52"/>
      <c r="D21" s="53"/>
      <c r="E21" s="194"/>
      <c r="F21" s="215"/>
      <c r="G21" s="194"/>
      <c r="H21" s="215"/>
      <c r="I21" s="194">
        <f>SUM(I16:J20)</f>
        <v>0</v>
      </c>
      <c r="J21" s="195"/>
    </row>
    <row r="22" spans="1:10" ht="33" customHeight="1" x14ac:dyDescent="0.2">
      <c r="A22" s="2"/>
      <c r="B22" s="35" t="s">
        <v>35</v>
      </c>
      <c r="C22" s="50"/>
      <c r="D22" s="51"/>
      <c r="E22" s="54"/>
      <c r="F22" s="32"/>
      <c r="G22" s="27"/>
      <c r="H22" s="27"/>
      <c r="I22" s="27"/>
      <c r="J22" s="33"/>
    </row>
    <row r="23" spans="1:10" ht="23.25" customHeight="1" x14ac:dyDescent="0.2">
      <c r="A23" s="2">
        <f>ZakladDPHSni*SazbaDPH1/100</f>
        <v>0</v>
      </c>
      <c r="B23" s="31" t="s">
        <v>13</v>
      </c>
      <c r="C23" s="50"/>
      <c r="D23" s="51"/>
      <c r="E23" s="55">
        <v>12</v>
      </c>
      <c r="F23" s="32" t="s">
        <v>0</v>
      </c>
      <c r="G23" s="189">
        <f>ZakladDPHSniVypocet</f>
        <v>0</v>
      </c>
      <c r="H23" s="190"/>
      <c r="I23" s="190"/>
      <c r="J23" s="33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1" t="s">
        <v>14</v>
      </c>
      <c r="C24" s="50"/>
      <c r="D24" s="51"/>
      <c r="E24" s="55">
        <f>SazbaDPH1</f>
        <v>12</v>
      </c>
      <c r="F24" s="32" t="s">
        <v>0</v>
      </c>
      <c r="G24" s="187">
        <f>A23</f>
        <v>0</v>
      </c>
      <c r="H24" s="188"/>
      <c r="I24" s="188"/>
      <c r="J24" s="33" t="str">
        <f t="shared" si="0"/>
        <v>CZK</v>
      </c>
    </row>
    <row r="25" spans="1:10" ht="23.25" customHeight="1" x14ac:dyDescent="0.2">
      <c r="A25" s="2">
        <f>ZakladDPHZakl*SazbaDPH2/100</f>
        <v>0</v>
      </c>
      <c r="B25" s="31" t="s">
        <v>15</v>
      </c>
      <c r="C25" s="50"/>
      <c r="D25" s="51"/>
      <c r="E25" s="55">
        <v>21</v>
      </c>
      <c r="F25" s="32" t="s">
        <v>0</v>
      </c>
      <c r="G25" s="189">
        <f>I21</f>
        <v>0</v>
      </c>
      <c r="H25" s="190"/>
      <c r="I25" s="190"/>
      <c r="J25" s="33" t="str">
        <f t="shared" si="0"/>
        <v>CZK</v>
      </c>
    </row>
    <row r="26" spans="1:10" ht="23.25" customHeight="1" x14ac:dyDescent="0.2">
      <c r="A26" s="2">
        <f>(A25-INT(A25))*100</f>
        <v>0</v>
      </c>
      <c r="B26" s="26" t="s">
        <v>16</v>
      </c>
      <c r="C26" s="56"/>
      <c r="D26" s="45"/>
      <c r="E26" s="57">
        <f>SazbaDPH2</f>
        <v>21</v>
      </c>
      <c r="F26" s="24" t="s">
        <v>0</v>
      </c>
      <c r="G26" s="204">
        <f>A25</f>
        <v>0</v>
      </c>
      <c r="H26" s="205"/>
      <c r="I26" s="205"/>
      <c r="J26" s="30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25" t="s">
        <v>5</v>
      </c>
      <c r="C27" s="58"/>
      <c r="D27" s="59"/>
      <c r="E27" s="58"/>
      <c r="F27" s="15"/>
      <c r="G27" s="264">
        <v>0</v>
      </c>
      <c r="H27" s="264"/>
      <c r="I27" s="264"/>
      <c r="J27" s="34" t="str">
        <f t="shared" si="0"/>
        <v>CZK</v>
      </c>
    </row>
    <row r="28" spans="1:10" ht="27.75" hidden="1" customHeight="1" thickBot="1" x14ac:dyDescent="0.25">
      <c r="A28" s="2"/>
      <c r="B28" s="97" t="s">
        <v>25</v>
      </c>
      <c r="C28" s="98"/>
      <c r="D28" s="98"/>
      <c r="E28" s="99"/>
      <c r="F28" s="100"/>
      <c r="G28" s="197">
        <f>ZakladDPHSniVypocet+ZakladDPHZaklVypocet</f>
        <v>0</v>
      </c>
      <c r="H28" s="197"/>
      <c r="I28" s="197"/>
      <c r="J28" s="10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97" t="s">
        <v>37</v>
      </c>
      <c r="C29" s="102"/>
      <c r="D29" s="102"/>
      <c r="E29" s="102"/>
      <c r="F29" s="103"/>
      <c r="G29" s="196">
        <f>ZakladDPHZakl+DPHZakl+Zaokrouhleni</f>
        <v>0</v>
      </c>
      <c r="H29" s="196"/>
      <c r="I29" s="196"/>
      <c r="J29" s="104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6"/>
      <c r="C32" s="60" t="s">
        <v>12</v>
      </c>
      <c r="D32" s="265"/>
      <c r="E32" s="265"/>
      <c r="F32" s="14" t="s">
        <v>11</v>
      </c>
      <c r="G32" s="266"/>
      <c r="H32" s="267"/>
      <c r="I32" s="266"/>
      <c r="J32" s="9"/>
    </row>
    <row r="33" spans="1:10" ht="47.25" customHeight="1" x14ac:dyDescent="0.2">
      <c r="A33" s="2"/>
      <c r="B33" s="2"/>
      <c r="J33" s="9"/>
    </row>
    <row r="34" spans="1:10" s="19" customFormat="1" ht="18.75" customHeight="1" x14ac:dyDescent="0.2">
      <c r="A34" s="18"/>
      <c r="B34" s="18"/>
      <c r="C34" s="61"/>
      <c r="D34" s="270"/>
      <c r="E34" s="271"/>
      <c r="G34" s="268"/>
      <c r="H34" s="269"/>
      <c r="I34" s="269"/>
      <c r="J34" s="21"/>
    </row>
    <row r="35" spans="1:10" ht="12.75" customHeight="1" x14ac:dyDescent="0.2">
      <c r="A35" s="2"/>
      <c r="B35" s="2"/>
      <c r="D35" s="186" t="s">
        <v>2</v>
      </c>
      <c r="E35" s="186"/>
      <c r="H35" s="10" t="s">
        <v>3</v>
      </c>
      <c r="J35" s="9"/>
    </row>
    <row r="36" spans="1:10" ht="13.5" customHeight="1" thickBot="1" x14ac:dyDescent="0.25">
      <c r="A36" s="11"/>
      <c r="B36" s="11"/>
      <c r="C36" s="62"/>
      <c r="D36" s="62"/>
      <c r="E36" s="62"/>
      <c r="F36" s="12"/>
      <c r="G36" s="12"/>
      <c r="H36" s="12"/>
      <c r="I36" s="12"/>
      <c r="J36" s="13"/>
    </row>
    <row r="37" spans="1:10" ht="27" hidden="1" customHeight="1" x14ac:dyDescent="0.2">
      <c r="B37" s="74" t="s">
        <v>17</v>
      </c>
      <c r="C37" s="75"/>
      <c r="D37" s="75"/>
      <c r="E37" s="75"/>
      <c r="F37" s="76"/>
      <c r="G37" s="76"/>
      <c r="H37" s="76"/>
      <c r="I37" s="76"/>
      <c r="J37" s="77"/>
    </row>
    <row r="38" spans="1:10" ht="25.5" hidden="1" customHeight="1" x14ac:dyDescent="0.2">
      <c r="A38" s="73" t="s">
        <v>39</v>
      </c>
      <c r="B38" s="78" t="s">
        <v>18</v>
      </c>
      <c r="C38" s="79" t="s">
        <v>6</v>
      </c>
      <c r="D38" s="79"/>
      <c r="E38" s="79"/>
      <c r="F38" s="80" t="str">
        <f>B23</f>
        <v>Základ pro sníženou DPH</v>
      </c>
      <c r="G38" s="80" t="str">
        <f>B25</f>
        <v>Základ pro základní DPH</v>
      </c>
      <c r="H38" s="81" t="s">
        <v>19</v>
      </c>
      <c r="I38" s="81" t="s">
        <v>1</v>
      </c>
      <c r="J38" s="82" t="s">
        <v>0</v>
      </c>
    </row>
    <row r="39" spans="1:10" ht="25.5" hidden="1" customHeight="1" x14ac:dyDescent="0.2">
      <c r="A39" s="73">
        <v>1</v>
      </c>
      <c r="B39" s="83" t="s">
        <v>49</v>
      </c>
      <c r="C39" s="179"/>
      <c r="D39" s="179"/>
      <c r="E39" s="179"/>
      <c r="F39" s="84">
        <f>'1 2 Pol'!AE27</f>
        <v>0</v>
      </c>
      <c r="G39" s="85">
        <f>'1 2 Pol'!AF27</f>
        <v>0</v>
      </c>
      <c r="H39" s="86">
        <f>(F39*SazbaDPH1/100)+(G39*SazbaDPH2/100)</f>
        <v>0</v>
      </c>
      <c r="I39" s="86">
        <f>F39+G39+H39</f>
        <v>0</v>
      </c>
      <c r="J39" s="87" t="str">
        <f>IF(CenaCelkemVypocet=0,"",I39/CenaCelkemVypocet*100)</f>
        <v/>
      </c>
    </row>
    <row r="40" spans="1:10" ht="25.5" hidden="1" customHeight="1" x14ac:dyDescent="0.2">
      <c r="A40" s="73">
        <v>2</v>
      </c>
      <c r="B40" s="88" t="s">
        <v>43</v>
      </c>
      <c r="C40" s="180" t="s">
        <v>44</v>
      </c>
      <c r="D40" s="180"/>
      <c r="E40" s="180"/>
      <c r="F40" s="89">
        <f>'1 2 Pol'!AE27</f>
        <v>0</v>
      </c>
      <c r="G40" s="90">
        <f>'1 2 Pol'!AF27</f>
        <v>0</v>
      </c>
      <c r="H40" s="90">
        <f>(F40*SazbaDPH1/100)+(G40*SazbaDPH2/100)</f>
        <v>0</v>
      </c>
      <c r="I40" s="90">
        <f>F40+G40+H40</f>
        <v>0</v>
      </c>
      <c r="J40" s="91" t="str">
        <f>IF(CenaCelkemVypocet=0,"",I40/CenaCelkemVypocet*100)</f>
        <v/>
      </c>
    </row>
    <row r="41" spans="1:10" ht="25.5" hidden="1" customHeight="1" x14ac:dyDescent="0.2">
      <c r="A41" s="73">
        <v>3</v>
      </c>
      <c r="B41" s="92" t="s">
        <v>41</v>
      </c>
      <c r="C41" s="179" t="s">
        <v>42</v>
      </c>
      <c r="D41" s="179"/>
      <c r="E41" s="179"/>
      <c r="F41" s="93">
        <f>'1 2 Pol'!AE27</f>
        <v>0</v>
      </c>
      <c r="G41" s="86">
        <f>'1 2 Pol'!AF27</f>
        <v>0</v>
      </c>
      <c r="H41" s="86">
        <f>(F41*SazbaDPH1/100)+(G41*SazbaDPH2/100)</f>
        <v>0</v>
      </c>
      <c r="I41" s="86">
        <f>F41+G41+H41</f>
        <v>0</v>
      </c>
      <c r="J41" s="87" t="str">
        <f>IF(CenaCelkemVypocet=0,"",I41/CenaCelkemVypocet*100)</f>
        <v/>
      </c>
    </row>
    <row r="42" spans="1:10" ht="25.5" hidden="1" customHeight="1" x14ac:dyDescent="0.2">
      <c r="A42" s="73"/>
      <c r="B42" s="181" t="s">
        <v>50</v>
      </c>
      <c r="C42" s="182"/>
      <c r="D42" s="182"/>
      <c r="E42" s="183"/>
      <c r="F42" s="94">
        <f>SUMIF(A39:A41,"=1",F39:F41)</f>
        <v>0</v>
      </c>
      <c r="G42" s="95">
        <f>SUMIF(A39:A41,"=1",G39:G41)</f>
        <v>0</v>
      </c>
      <c r="H42" s="95">
        <f>SUMIF(A39:A41,"=1",H39:H41)</f>
        <v>0</v>
      </c>
      <c r="I42" s="95">
        <f>SUMIF(A39:A41,"=1",I39:I41)</f>
        <v>0</v>
      </c>
      <c r="J42" s="96">
        <f>SUMIF(A39:A41,"=1",J39:J41)</f>
        <v>0</v>
      </c>
    </row>
    <row r="44" spans="1:10" x14ac:dyDescent="0.2">
      <c r="A44" t="s">
        <v>52</v>
      </c>
      <c r="B44" t="s">
        <v>53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9" spans="1:10" ht="15.75" x14ac:dyDescent="0.25">
      <c r="B49" s="105" t="s">
        <v>58</v>
      </c>
    </row>
    <row r="51" spans="1:10" ht="25.5" customHeight="1" x14ac:dyDescent="0.2">
      <c r="A51" s="107"/>
      <c r="B51" s="110" t="s">
        <v>18</v>
      </c>
      <c r="C51" s="110" t="s">
        <v>6</v>
      </c>
      <c r="D51" s="111"/>
      <c r="E51" s="111"/>
      <c r="F51" s="112" t="s">
        <v>59</v>
      </c>
      <c r="G51" s="112"/>
      <c r="H51" s="112"/>
      <c r="I51" s="112" t="s">
        <v>31</v>
      </c>
      <c r="J51" s="112" t="s">
        <v>0</v>
      </c>
    </row>
    <row r="52" spans="1:10" ht="36.75" customHeight="1" x14ac:dyDescent="0.2">
      <c r="A52" s="108"/>
      <c r="B52" s="113" t="s">
        <v>60</v>
      </c>
      <c r="C52" s="184" t="s">
        <v>61</v>
      </c>
      <c r="D52" s="185"/>
      <c r="E52" s="185"/>
      <c r="F52" s="120" t="s">
        <v>27</v>
      </c>
      <c r="G52" s="121"/>
      <c r="H52" s="121"/>
      <c r="I52" s="121">
        <f>'1 2 Pol'!G8</f>
        <v>0</v>
      </c>
      <c r="J52" s="117" t="str">
        <f>IF(I53=0,"",I52/I53*100)</f>
        <v/>
      </c>
    </row>
    <row r="53" spans="1:10" ht="25.5" customHeight="1" x14ac:dyDescent="0.2">
      <c r="A53" s="109"/>
      <c r="B53" s="114" t="s">
        <v>1</v>
      </c>
      <c r="C53" s="115"/>
      <c r="D53" s="116"/>
      <c r="E53" s="116"/>
      <c r="F53" s="122"/>
      <c r="G53" s="123"/>
      <c r="H53" s="123"/>
      <c r="I53" s="123">
        <f>I52</f>
        <v>0</v>
      </c>
      <c r="J53" s="118" t="str">
        <f>J52</f>
        <v/>
      </c>
    </row>
    <row r="54" spans="1:10" x14ac:dyDescent="0.2">
      <c r="F54" s="72"/>
      <c r="G54" s="72"/>
      <c r="H54" s="72"/>
      <c r="I54" s="72"/>
      <c r="J54" s="119"/>
    </row>
    <row r="55" spans="1:10" x14ac:dyDescent="0.2">
      <c r="F55" s="72"/>
      <c r="G55" s="72"/>
      <c r="H55" s="72"/>
      <c r="I55" s="72"/>
      <c r="J55" s="119"/>
    </row>
    <row r="56" spans="1:10" x14ac:dyDescent="0.2">
      <c r="F56" s="72"/>
      <c r="G56" s="72"/>
      <c r="H56" s="72"/>
      <c r="I56" s="72"/>
      <c r="J56" s="11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16" t="s">
        <v>7</v>
      </c>
      <c r="B1" s="216"/>
      <c r="C1" s="217"/>
      <c r="D1" s="216"/>
      <c r="E1" s="216"/>
      <c r="F1" s="216"/>
      <c r="G1" s="216"/>
    </row>
    <row r="2" spans="1:7" ht="24.95" customHeight="1" x14ac:dyDescent="0.2">
      <c r="A2" s="43" t="s">
        <v>8</v>
      </c>
      <c r="B2" s="42"/>
      <c r="C2" s="218"/>
      <c r="D2" s="218"/>
      <c r="E2" s="218"/>
      <c r="F2" s="218"/>
      <c r="G2" s="219"/>
    </row>
    <row r="3" spans="1:7" ht="24.95" customHeight="1" x14ac:dyDescent="0.2">
      <c r="A3" s="43" t="s">
        <v>9</v>
      </c>
      <c r="B3" s="42"/>
      <c r="C3" s="218"/>
      <c r="D3" s="218"/>
      <c r="E3" s="218"/>
      <c r="F3" s="218"/>
      <c r="G3" s="219"/>
    </row>
    <row r="4" spans="1:7" ht="24.95" customHeight="1" x14ac:dyDescent="0.2">
      <c r="A4" s="43" t="s">
        <v>10</v>
      </c>
      <c r="B4" s="42"/>
      <c r="C4" s="218"/>
      <c r="D4" s="218"/>
      <c r="E4" s="218"/>
      <c r="F4" s="218"/>
      <c r="G4" s="21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B154E-E550-44D7-AF6E-A6C4F4031AF3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P22" sqref="AP22"/>
    </sheetView>
  </sheetViews>
  <sheetFormatPr defaultRowHeight="12.75" outlineLevelRow="3" x14ac:dyDescent="0.2"/>
  <cols>
    <col min="1" max="1" width="3.42578125" customWidth="1"/>
    <col min="2" max="2" width="12.5703125" style="106" customWidth="1"/>
    <col min="3" max="3" width="38.28515625" style="10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6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20" t="s">
        <v>7</v>
      </c>
      <c r="B1" s="220"/>
      <c r="C1" s="220"/>
      <c r="D1" s="220"/>
      <c r="E1" s="220"/>
      <c r="F1" s="220"/>
      <c r="G1" s="220"/>
      <c r="AG1" t="s">
        <v>64</v>
      </c>
    </row>
    <row r="2" spans="1:60" ht="24.95" customHeight="1" x14ac:dyDescent="0.2">
      <c r="A2" s="43" t="s">
        <v>8</v>
      </c>
      <c r="B2" s="42" t="s">
        <v>47</v>
      </c>
      <c r="C2" s="221" t="s">
        <v>48</v>
      </c>
      <c r="D2" s="222"/>
      <c r="E2" s="222"/>
      <c r="F2" s="222"/>
      <c r="G2" s="223"/>
      <c r="AG2" t="s">
        <v>65</v>
      </c>
    </row>
    <row r="3" spans="1:60" ht="24.95" customHeight="1" x14ac:dyDescent="0.2">
      <c r="A3" s="43" t="s">
        <v>9</v>
      </c>
      <c r="B3" s="42" t="s">
        <v>43</v>
      </c>
      <c r="C3" s="221" t="s">
        <v>44</v>
      </c>
      <c r="D3" s="222"/>
      <c r="E3" s="222"/>
      <c r="F3" s="222"/>
      <c r="G3" s="223"/>
      <c r="AC3" s="106" t="s">
        <v>65</v>
      </c>
      <c r="AG3" t="s">
        <v>66</v>
      </c>
    </row>
    <row r="4" spans="1:60" ht="24.95" customHeight="1" x14ac:dyDescent="0.2">
      <c r="A4" s="125" t="s">
        <v>10</v>
      </c>
      <c r="B4" s="126" t="s">
        <v>41</v>
      </c>
      <c r="C4" s="224" t="s">
        <v>42</v>
      </c>
      <c r="D4" s="225"/>
      <c r="E4" s="225"/>
      <c r="F4" s="225"/>
      <c r="G4" s="226"/>
      <c r="AG4" t="s">
        <v>67</v>
      </c>
    </row>
    <row r="5" spans="1:60" x14ac:dyDescent="0.2">
      <c r="D5" s="10"/>
    </row>
    <row r="6" spans="1:60" ht="38.25" x14ac:dyDescent="0.2">
      <c r="A6" s="128" t="s">
        <v>68</v>
      </c>
      <c r="B6" s="130" t="s">
        <v>69</v>
      </c>
      <c r="C6" s="130" t="s">
        <v>70</v>
      </c>
      <c r="D6" s="129" t="s">
        <v>71</v>
      </c>
      <c r="E6" s="128" t="s">
        <v>72</v>
      </c>
      <c r="F6" s="127" t="s">
        <v>73</v>
      </c>
      <c r="G6" s="128" t="s">
        <v>31</v>
      </c>
      <c r="H6" s="131" t="s">
        <v>32</v>
      </c>
      <c r="I6" s="131" t="s">
        <v>74</v>
      </c>
      <c r="J6" s="131" t="s">
        <v>33</v>
      </c>
      <c r="K6" s="131" t="s">
        <v>75</v>
      </c>
      <c r="L6" s="131" t="s">
        <v>76</v>
      </c>
      <c r="M6" s="131" t="s">
        <v>77</v>
      </c>
      <c r="N6" s="131" t="s">
        <v>78</v>
      </c>
      <c r="O6" s="131" t="s">
        <v>79</v>
      </c>
      <c r="P6" s="131" t="s">
        <v>80</v>
      </c>
      <c r="Q6" s="131" t="s">
        <v>81</v>
      </c>
      <c r="R6" s="131" t="s">
        <v>82</v>
      </c>
      <c r="S6" s="131" t="s">
        <v>83</v>
      </c>
      <c r="T6" s="131" t="s">
        <v>84</v>
      </c>
      <c r="U6" s="131" t="s">
        <v>85</v>
      </c>
      <c r="V6" s="131" t="s">
        <v>86</v>
      </c>
      <c r="W6" s="131" t="s">
        <v>87</v>
      </c>
      <c r="X6" s="131" t="s">
        <v>88</v>
      </c>
      <c r="Y6" s="131" t="s">
        <v>89</v>
      </c>
    </row>
    <row r="7" spans="1:60" hidden="1" x14ac:dyDescent="0.2">
      <c r="A7" s="3"/>
      <c r="B7" s="4"/>
      <c r="C7" s="4"/>
      <c r="D7" s="6"/>
      <c r="E7" s="133"/>
      <c r="F7" s="134"/>
      <c r="G7" s="134"/>
      <c r="H7" s="134"/>
      <c r="I7" s="134"/>
      <c r="J7" s="134"/>
      <c r="K7" s="134"/>
      <c r="L7" s="134"/>
      <c r="M7" s="134"/>
      <c r="N7" s="133"/>
      <c r="O7" s="133"/>
      <c r="P7" s="133"/>
      <c r="Q7" s="133"/>
      <c r="R7" s="134"/>
      <c r="S7" s="134"/>
      <c r="T7" s="134"/>
      <c r="U7" s="134"/>
      <c r="V7" s="134"/>
      <c r="W7" s="134"/>
      <c r="X7" s="134"/>
      <c r="Y7" s="134"/>
    </row>
    <row r="8" spans="1:60" x14ac:dyDescent="0.2">
      <c r="A8" s="145" t="s">
        <v>90</v>
      </c>
      <c r="B8" s="146" t="s">
        <v>60</v>
      </c>
      <c r="C8" s="166" t="s">
        <v>61</v>
      </c>
      <c r="D8" s="147"/>
      <c r="E8" s="148"/>
      <c r="F8" s="149"/>
      <c r="G8" s="149">
        <f>SUMIF(AG9:AG25,"&lt;&gt;NOR",G9:G25)</f>
        <v>0</v>
      </c>
      <c r="H8" s="149"/>
      <c r="I8" s="149">
        <f>SUM(I9:I25)</f>
        <v>0</v>
      </c>
      <c r="J8" s="149"/>
      <c r="K8" s="149">
        <f>SUM(K9:K25)</f>
        <v>0</v>
      </c>
      <c r="L8" s="149"/>
      <c r="M8" s="149">
        <f>SUM(M9:M25)</f>
        <v>0</v>
      </c>
      <c r="N8" s="148"/>
      <c r="O8" s="148">
        <f>SUM(O9:O25)</f>
        <v>0</v>
      </c>
      <c r="P8" s="148"/>
      <c r="Q8" s="148">
        <f>SUM(Q9:Q25)</f>
        <v>0</v>
      </c>
      <c r="R8" s="149"/>
      <c r="S8" s="149"/>
      <c r="T8" s="150"/>
      <c r="U8" s="144"/>
      <c r="V8" s="144">
        <f>SUM(V9:V25)</f>
        <v>0</v>
      </c>
      <c r="W8" s="144"/>
      <c r="X8" s="144"/>
      <c r="Y8" s="144"/>
      <c r="AG8" t="s">
        <v>91</v>
      </c>
    </row>
    <row r="9" spans="1:60" ht="33.75" outlineLevel="1" x14ac:dyDescent="0.2">
      <c r="A9" s="159">
        <v>1</v>
      </c>
      <c r="B9" s="160" t="s">
        <v>92</v>
      </c>
      <c r="C9" s="167" t="s">
        <v>93</v>
      </c>
      <c r="D9" s="161" t="s">
        <v>94</v>
      </c>
      <c r="E9" s="162">
        <v>2534.1523999999999</v>
      </c>
      <c r="F9" s="272">
        <v>0</v>
      </c>
      <c r="G9" s="164">
        <f>ROUND(E9*F9,2)</f>
        <v>0</v>
      </c>
      <c r="H9" s="163"/>
      <c r="I9" s="164">
        <f>ROUND(E9*H9,2)</f>
        <v>0</v>
      </c>
      <c r="J9" s="163"/>
      <c r="K9" s="164">
        <f>ROUND(E9*J9,2)</f>
        <v>0</v>
      </c>
      <c r="L9" s="164">
        <v>21</v>
      </c>
      <c r="M9" s="164">
        <f>G9*(1+L9/100)</f>
        <v>0</v>
      </c>
      <c r="N9" s="162">
        <v>0</v>
      </c>
      <c r="O9" s="162">
        <f>ROUND(E9*N9,2)</f>
        <v>0</v>
      </c>
      <c r="P9" s="162">
        <v>0</v>
      </c>
      <c r="Q9" s="162">
        <f>ROUND(E9*P9,2)</f>
        <v>0</v>
      </c>
      <c r="R9" s="164"/>
      <c r="S9" s="164" t="s">
        <v>95</v>
      </c>
      <c r="T9" s="165" t="s">
        <v>96</v>
      </c>
      <c r="U9" s="142">
        <v>0</v>
      </c>
      <c r="V9" s="142">
        <f>ROUND(E9*U9,2)</f>
        <v>0</v>
      </c>
      <c r="W9" s="142"/>
      <c r="X9" s="142" t="s">
        <v>97</v>
      </c>
      <c r="Y9" s="142" t="s">
        <v>98</v>
      </c>
      <c r="Z9" s="132"/>
      <c r="AA9" s="132"/>
      <c r="AB9" s="132"/>
      <c r="AC9" s="132"/>
      <c r="AD9" s="132"/>
      <c r="AE9" s="132"/>
      <c r="AF9" s="132"/>
      <c r="AG9" s="132" t="s">
        <v>99</v>
      </c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</row>
    <row r="10" spans="1:60" outlineLevel="2" x14ac:dyDescent="0.2">
      <c r="A10" s="139"/>
      <c r="B10" s="140"/>
      <c r="C10" s="168" t="s">
        <v>100</v>
      </c>
      <c r="D10" s="143"/>
      <c r="E10" s="173">
        <v>390</v>
      </c>
      <c r="F10" s="142"/>
      <c r="G10" s="142"/>
      <c r="H10" s="142"/>
      <c r="I10" s="142"/>
      <c r="J10" s="142"/>
      <c r="K10" s="142"/>
      <c r="L10" s="142"/>
      <c r="M10" s="142"/>
      <c r="N10" s="141"/>
      <c r="O10" s="141"/>
      <c r="P10" s="141"/>
      <c r="Q10" s="141"/>
      <c r="R10" s="142"/>
      <c r="S10" s="142"/>
      <c r="T10" s="142"/>
      <c r="U10" s="142"/>
      <c r="V10" s="142"/>
      <c r="W10" s="142"/>
      <c r="X10" s="142"/>
      <c r="Y10" s="142"/>
      <c r="Z10" s="132"/>
      <c r="AA10" s="132"/>
      <c r="AB10" s="132"/>
      <c r="AC10" s="132"/>
      <c r="AD10" s="132"/>
      <c r="AE10" s="132"/>
      <c r="AF10" s="132"/>
      <c r="AG10" s="132" t="s">
        <v>101</v>
      </c>
      <c r="AH10" s="132">
        <v>0</v>
      </c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</row>
    <row r="11" spans="1:60" outlineLevel="3" x14ac:dyDescent="0.2">
      <c r="A11" s="139"/>
      <c r="B11" s="140"/>
      <c r="C11" s="168" t="s">
        <v>102</v>
      </c>
      <c r="D11" s="143"/>
      <c r="E11" s="173">
        <v>282.34399999999999</v>
      </c>
      <c r="F11" s="142"/>
      <c r="G11" s="142"/>
      <c r="H11" s="142"/>
      <c r="I11" s="142"/>
      <c r="J11" s="142"/>
      <c r="K11" s="142"/>
      <c r="L11" s="142"/>
      <c r="M11" s="142"/>
      <c r="N11" s="141"/>
      <c r="O11" s="141"/>
      <c r="P11" s="141"/>
      <c r="Q11" s="141"/>
      <c r="R11" s="142"/>
      <c r="S11" s="142"/>
      <c r="T11" s="142"/>
      <c r="U11" s="142"/>
      <c r="V11" s="142"/>
      <c r="W11" s="142"/>
      <c r="X11" s="142"/>
      <c r="Y11" s="142"/>
      <c r="Z11" s="132"/>
      <c r="AA11" s="132"/>
      <c r="AB11" s="132"/>
      <c r="AC11" s="132"/>
      <c r="AD11" s="132"/>
      <c r="AE11" s="132"/>
      <c r="AF11" s="132"/>
      <c r="AG11" s="132" t="s">
        <v>101</v>
      </c>
      <c r="AH11" s="132">
        <v>0</v>
      </c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</row>
    <row r="12" spans="1:60" outlineLevel="3" x14ac:dyDescent="0.2">
      <c r="A12" s="139"/>
      <c r="B12" s="140"/>
      <c r="C12" s="168" t="s">
        <v>103</v>
      </c>
      <c r="D12" s="143"/>
      <c r="E12" s="173">
        <v>97.36</v>
      </c>
      <c r="F12" s="142"/>
      <c r="G12" s="142"/>
      <c r="H12" s="142"/>
      <c r="I12" s="142"/>
      <c r="J12" s="142"/>
      <c r="K12" s="142"/>
      <c r="L12" s="142"/>
      <c r="M12" s="142"/>
      <c r="N12" s="141"/>
      <c r="O12" s="141"/>
      <c r="P12" s="141"/>
      <c r="Q12" s="141"/>
      <c r="R12" s="142"/>
      <c r="S12" s="142"/>
      <c r="T12" s="142"/>
      <c r="U12" s="142"/>
      <c r="V12" s="142"/>
      <c r="W12" s="142"/>
      <c r="X12" s="142"/>
      <c r="Y12" s="142"/>
      <c r="Z12" s="132"/>
      <c r="AA12" s="132"/>
      <c r="AB12" s="132"/>
      <c r="AC12" s="132"/>
      <c r="AD12" s="132"/>
      <c r="AE12" s="132"/>
      <c r="AF12" s="132"/>
      <c r="AG12" s="132" t="s">
        <v>101</v>
      </c>
      <c r="AH12" s="132">
        <v>0</v>
      </c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</row>
    <row r="13" spans="1:60" outlineLevel="3" x14ac:dyDescent="0.2">
      <c r="A13" s="139"/>
      <c r="B13" s="140"/>
      <c r="C13" s="168" t="s">
        <v>104</v>
      </c>
      <c r="D13" s="143"/>
      <c r="E13" s="173">
        <v>413.09840000000003</v>
      </c>
      <c r="F13" s="142"/>
      <c r="G13" s="142"/>
      <c r="H13" s="142"/>
      <c r="I13" s="142"/>
      <c r="J13" s="142"/>
      <c r="K13" s="142"/>
      <c r="L13" s="142"/>
      <c r="M13" s="142"/>
      <c r="N13" s="141"/>
      <c r="O13" s="141"/>
      <c r="P13" s="141"/>
      <c r="Q13" s="141"/>
      <c r="R13" s="142"/>
      <c r="S13" s="142"/>
      <c r="T13" s="142"/>
      <c r="U13" s="142"/>
      <c r="V13" s="142"/>
      <c r="W13" s="142"/>
      <c r="X13" s="142"/>
      <c r="Y13" s="142"/>
      <c r="Z13" s="132"/>
      <c r="AA13" s="132"/>
      <c r="AB13" s="132"/>
      <c r="AC13" s="132"/>
      <c r="AD13" s="132"/>
      <c r="AE13" s="132"/>
      <c r="AF13" s="132"/>
      <c r="AG13" s="132" t="s">
        <v>101</v>
      </c>
      <c r="AH13" s="132">
        <v>0</v>
      </c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</row>
    <row r="14" spans="1:60" outlineLevel="3" x14ac:dyDescent="0.2">
      <c r="A14" s="139"/>
      <c r="B14" s="140"/>
      <c r="C14" s="168" t="s">
        <v>105</v>
      </c>
      <c r="D14" s="143"/>
      <c r="E14" s="173">
        <v>160.9564</v>
      </c>
      <c r="F14" s="142"/>
      <c r="G14" s="142"/>
      <c r="H14" s="142"/>
      <c r="I14" s="142"/>
      <c r="J14" s="142"/>
      <c r="K14" s="142"/>
      <c r="L14" s="142"/>
      <c r="M14" s="142"/>
      <c r="N14" s="141"/>
      <c r="O14" s="141"/>
      <c r="P14" s="141"/>
      <c r="Q14" s="141"/>
      <c r="R14" s="142"/>
      <c r="S14" s="142"/>
      <c r="T14" s="142"/>
      <c r="U14" s="142"/>
      <c r="V14" s="142"/>
      <c r="W14" s="142"/>
      <c r="X14" s="142"/>
      <c r="Y14" s="142"/>
      <c r="Z14" s="132"/>
      <c r="AA14" s="132"/>
      <c r="AB14" s="132"/>
      <c r="AC14" s="132"/>
      <c r="AD14" s="132"/>
      <c r="AE14" s="132"/>
      <c r="AF14" s="132"/>
      <c r="AG14" s="132" t="s">
        <v>101</v>
      </c>
      <c r="AH14" s="132">
        <v>0</v>
      </c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</row>
    <row r="15" spans="1:60" outlineLevel="3" x14ac:dyDescent="0.2">
      <c r="A15" s="139"/>
      <c r="B15" s="140"/>
      <c r="C15" s="168" t="s">
        <v>106</v>
      </c>
      <c r="D15" s="143"/>
      <c r="E15" s="173">
        <v>448.34399999999999</v>
      </c>
      <c r="F15" s="142"/>
      <c r="G15" s="142"/>
      <c r="H15" s="142"/>
      <c r="I15" s="142"/>
      <c r="J15" s="142"/>
      <c r="K15" s="142"/>
      <c r="L15" s="142"/>
      <c r="M15" s="142"/>
      <c r="N15" s="141"/>
      <c r="O15" s="141"/>
      <c r="P15" s="141"/>
      <c r="Q15" s="141"/>
      <c r="R15" s="142"/>
      <c r="S15" s="142"/>
      <c r="T15" s="142"/>
      <c r="U15" s="142"/>
      <c r="V15" s="142"/>
      <c r="W15" s="142"/>
      <c r="X15" s="142"/>
      <c r="Y15" s="142"/>
      <c r="Z15" s="132"/>
      <c r="AA15" s="132"/>
      <c r="AB15" s="132"/>
      <c r="AC15" s="132"/>
      <c r="AD15" s="132"/>
      <c r="AE15" s="132"/>
      <c r="AF15" s="132"/>
      <c r="AG15" s="132" t="s">
        <v>101</v>
      </c>
      <c r="AH15" s="132">
        <v>0</v>
      </c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</row>
    <row r="16" spans="1:60" outlineLevel="3" x14ac:dyDescent="0.2">
      <c r="A16" s="139"/>
      <c r="B16" s="140"/>
      <c r="C16" s="168" t="s">
        <v>107</v>
      </c>
      <c r="D16" s="143"/>
      <c r="E16" s="173">
        <v>511.67160000000001</v>
      </c>
      <c r="F16" s="142"/>
      <c r="G16" s="142"/>
      <c r="H16" s="142"/>
      <c r="I16" s="142"/>
      <c r="J16" s="142"/>
      <c r="K16" s="142"/>
      <c r="L16" s="142"/>
      <c r="M16" s="142"/>
      <c r="N16" s="141"/>
      <c r="O16" s="141"/>
      <c r="P16" s="141"/>
      <c r="Q16" s="141"/>
      <c r="R16" s="142"/>
      <c r="S16" s="142"/>
      <c r="T16" s="142"/>
      <c r="U16" s="142"/>
      <c r="V16" s="142"/>
      <c r="W16" s="142"/>
      <c r="X16" s="142"/>
      <c r="Y16" s="142"/>
      <c r="Z16" s="132"/>
      <c r="AA16" s="132"/>
      <c r="AB16" s="132"/>
      <c r="AC16" s="132"/>
      <c r="AD16" s="132"/>
      <c r="AE16" s="132"/>
      <c r="AF16" s="132"/>
      <c r="AG16" s="132" t="s">
        <v>101</v>
      </c>
      <c r="AH16" s="132">
        <v>0</v>
      </c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</row>
    <row r="17" spans="1:60" outlineLevel="3" x14ac:dyDescent="0.2">
      <c r="A17" s="139"/>
      <c r="B17" s="140"/>
      <c r="C17" s="168" t="s">
        <v>108</v>
      </c>
      <c r="D17" s="143"/>
      <c r="E17" s="173">
        <v>230.37799999999999</v>
      </c>
      <c r="F17" s="142"/>
      <c r="G17" s="142"/>
      <c r="H17" s="142"/>
      <c r="I17" s="142"/>
      <c r="J17" s="142"/>
      <c r="K17" s="142"/>
      <c r="L17" s="142"/>
      <c r="M17" s="142"/>
      <c r="N17" s="141"/>
      <c r="O17" s="141"/>
      <c r="P17" s="141"/>
      <c r="Q17" s="141"/>
      <c r="R17" s="142"/>
      <c r="S17" s="142"/>
      <c r="T17" s="142"/>
      <c r="U17" s="142"/>
      <c r="V17" s="142"/>
      <c r="W17" s="142"/>
      <c r="X17" s="142"/>
      <c r="Y17" s="142"/>
      <c r="Z17" s="132"/>
      <c r="AA17" s="132"/>
      <c r="AB17" s="132"/>
      <c r="AC17" s="132"/>
      <c r="AD17" s="132"/>
      <c r="AE17" s="132"/>
      <c r="AF17" s="132"/>
      <c r="AG17" s="132" t="s">
        <v>101</v>
      </c>
      <c r="AH17" s="132">
        <v>0</v>
      </c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</row>
    <row r="18" spans="1:60" ht="33.75" outlineLevel="1" x14ac:dyDescent="0.2">
      <c r="A18" s="159">
        <v>2</v>
      </c>
      <c r="B18" s="160" t="s">
        <v>109</v>
      </c>
      <c r="C18" s="167" t="s">
        <v>110</v>
      </c>
      <c r="D18" s="161" t="s">
        <v>111</v>
      </c>
      <c r="E18" s="162">
        <v>1</v>
      </c>
      <c r="F18" s="272">
        <v>0</v>
      </c>
      <c r="G18" s="164">
        <f>ROUND(E18*F18,2)</f>
        <v>0</v>
      </c>
      <c r="H18" s="163"/>
      <c r="I18" s="164">
        <f>ROUND(E18*H18,2)</f>
        <v>0</v>
      </c>
      <c r="J18" s="163"/>
      <c r="K18" s="164">
        <f>ROUND(E18*J18,2)</f>
        <v>0</v>
      </c>
      <c r="L18" s="164">
        <v>21</v>
      </c>
      <c r="M18" s="164">
        <f>G18*(1+L18/100)</f>
        <v>0</v>
      </c>
      <c r="N18" s="162">
        <v>0</v>
      </c>
      <c r="O18" s="162">
        <f>ROUND(E18*N18,2)</f>
        <v>0</v>
      </c>
      <c r="P18" s="162">
        <v>0</v>
      </c>
      <c r="Q18" s="162">
        <f>ROUND(E18*P18,2)</f>
        <v>0</v>
      </c>
      <c r="R18" s="164"/>
      <c r="S18" s="164" t="s">
        <v>95</v>
      </c>
      <c r="T18" s="165" t="s">
        <v>96</v>
      </c>
      <c r="U18" s="142">
        <v>0</v>
      </c>
      <c r="V18" s="142">
        <f>ROUND(E18*U18,2)</f>
        <v>0</v>
      </c>
      <c r="W18" s="142"/>
      <c r="X18" s="142" t="s">
        <v>97</v>
      </c>
      <c r="Y18" s="142" t="s">
        <v>98</v>
      </c>
      <c r="Z18" s="132"/>
      <c r="AA18" s="132"/>
      <c r="AB18" s="132"/>
      <c r="AC18" s="132"/>
      <c r="AD18" s="132"/>
      <c r="AE18" s="132"/>
      <c r="AF18" s="132"/>
      <c r="AG18" s="132" t="s">
        <v>99</v>
      </c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</row>
    <row r="19" spans="1:60" outlineLevel="2" x14ac:dyDescent="0.2">
      <c r="A19" s="139"/>
      <c r="B19" s="140"/>
      <c r="C19" s="168" t="s">
        <v>43</v>
      </c>
      <c r="D19" s="143"/>
      <c r="E19" s="173">
        <v>1</v>
      </c>
      <c r="F19" s="142"/>
      <c r="G19" s="142"/>
      <c r="H19" s="142"/>
      <c r="I19" s="142"/>
      <c r="J19" s="142"/>
      <c r="K19" s="142"/>
      <c r="L19" s="142"/>
      <c r="M19" s="142"/>
      <c r="N19" s="141"/>
      <c r="O19" s="141"/>
      <c r="P19" s="141"/>
      <c r="Q19" s="141"/>
      <c r="R19" s="142"/>
      <c r="S19" s="142"/>
      <c r="T19" s="142"/>
      <c r="U19" s="142"/>
      <c r="V19" s="142"/>
      <c r="W19" s="142"/>
      <c r="X19" s="142"/>
      <c r="Y19" s="142"/>
      <c r="Z19" s="132"/>
      <c r="AA19" s="132"/>
      <c r="AB19" s="132"/>
      <c r="AC19" s="132"/>
      <c r="AD19" s="132"/>
      <c r="AE19" s="132"/>
      <c r="AF19" s="132"/>
      <c r="AG19" s="132" t="s">
        <v>101</v>
      </c>
      <c r="AH19" s="132">
        <v>0</v>
      </c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</row>
    <row r="20" spans="1:60" ht="33.75" outlineLevel="1" x14ac:dyDescent="0.2">
      <c r="A20" s="159">
        <v>3</v>
      </c>
      <c r="B20" s="160" t="s">
        <v>112</v>
      </c>
      <c r="C20" s="167" t="s">
        <v>113</v>
      </c>
      <c r="D20" s="161" t="s">
        <v>111</v>
      </c>
      <c r="E20" s="162">
        <v>1</v>
      </c>
      <c r="F20" s="272">
        <v>0</v>
      </c>
      <c r="G20" s="164">
        <f>ROUND(E20*F20,2)</f>
        <v>0</v>
      </c>
      <c r="H20" s="163"/>
      <c r="I20" s="164">
        <f>ROUND(E20*H20,2)</f>
        <v>0</v>
      </c>
      <c r="J20" s="163"/>
      <c r="K20" s="164">
        <f>ROUND(E20*J20,2)</f>
        <v>0</v>
      </c>
      <c r="L20" s="164">
        <v>21</v>
      </c>
      <c r="M20" s="164">
        <f>G20*(1+L20/100)</f>
        <v>0</v>
      </c>
      <c r="N20" s="162">
        <v>0</v>
      </c>
      <c r="O20" s="162">
        <f>ROUND(E20*N20,2)</f>
        <v>0</v>
      </c>
      <c r="P20" s="162">
        <v>0</v>
      </c>
      <c r="Q20" s="162">
        <f>ROUND(E20*P20,2)</f>
        <v>0</v>
      </c>
      <c r="R20" s="164"/>
      <c r="S20" s="164" t="s">
        <v>95</v>
      </c>
      <c r="T20" s="165" t="s">
        <v>96</v>
      </c>
      <c r="U20" s="142">
        <v>0</v>
      </c>
      <c r="V20" s="142">
        <f>ROUND(E20*U20,2)</f>
        <v>0</v>
      </c>
      <c r="W20" s="142"/>
      <c r="X20" s="142" t="s">
        <v>97</v>
      </c>
      <c r="Y20" s="142" t="s">
        <v>98</v>
      </c>
      <c r="Z20" s="132"/>
      <c r="AA20" s="132"/>
      <c r="AB20" s="132"/>
      <c r="AC20" s="132"/>
      <c r="AD20" s="132"/>
      <c r="AE20" s="132"/>
      <c r="AF20" s="132"/>
      <c r="AG20" s="132" t="s">
        <v>99</v>
      </c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</row>
    <row r="21" spans="1:60" outlineLevel="2" x14ac:dyDescent="0.2">
      <c r="A21" s="139"/>
      <c r="B21" s="140"/>
      <c r="C21" s="168" t="s">
        <v>43</v>
      </c>
      <c r="D21" s="143"/>
      <c r="E21" s="173">
        <v>1</v>
      </c>
      <c r="F21" s="142"/>
      <c r="G21" s="142"/>
      <c r="H21" s="142"/>
      <c r="I21" s="142"/>
      <c r="J21" s="142"/>
      <c r="K21" s="142"/>
      <c r="L21" s="142"/>
      <c r="M21" s="142"/>
      <c r="N21" s="141"/>
      <c r="O21" s="141"/>
      <c r="P21" s="141"/>
      <c r="Q21" s="141"/>
      <c r="R21" s="142"/>
      <c r="S21" s="142"/>
      <c r="T21" s="142"/>
      <c r="U21" s="142"/>
      <c r="V21" s="142"/>
      <c r="W21" s="142"/>
      <c r="X21" s="142"/>
      <c r="Y21" s="142"/>
      <c r="Z21" s="132"/>
      <c r="AA21" s="132"/>
      <c r="AB21" s="132"/>
      <c r="AC21" s="132"/>
      <c r="AD21" s="132"/>
      <c r="AE21" s="132"/>
      <c r="AF21" s="132"/>
      <c r="AG21" s="132" t="s">
        <v>101</v>
      </c>
      <c r="AH21" s="132">
        <v>0</v>
      </c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</row>
    <row r="22" spans="1:60" ht="22.5" outlineLevel="1" x14ac:dyDescent="0.2">
      <c r="A22" s="159">
        <v>4</v>
      </c>
      <c r="B22" s="160" t="s">
        <v>114</v>
      </c>
      <c r="C22" s="167" t="s">
        <v>115</v>
      </c>
      <c r="D22" s="161" t="s">
        <v>116</v>
      </c>
      <c r="E22" s="162">
        <v>43.4</v>
      </c>
      <c r="F22" s="272">
        <v>0</v>
      </c>
      <c r="G22" s="164">
        <f>ROUND(E22*F22,2)</f>
        <v>0</v>
      </c>
      <c r="H22" s="163"/>
      <c r="I22" s="164">
        <f>ROUND(E22*H22,2)</f>
        <v>0</v>
      </c>
      <c r="J22" s="163"/>
      <c r="K22" s="164">
        <f>ROUND(E22*J22,2)</f>
        <v>0</v>
      </c>
      <c r="L22" s="164">
        <v>21</v>
      </c>
      <c r="M22" s="164">
        <f>G22*(1+L22/100)</f>
        <v>0</v>
      </c>
      <c r="N22" s="162">
        <v>0</v>
      </c>
      <c r="O22" s="162">
        <f>ROUND(E22*N22,2)</f>
        <v>0</v>
      </c>
      <c r="P22" s="162">
        <v>0</v>
      </c>
      <c r="Q22" s="162">
        <f>ROUND(E22*P22,2)</f>
        <v>0</v>
      </c>
      <c r="R22" s="164"/>
      <c r="S22" s="164" t="s">
        <v>95</v>
      </c>
      <c r="T22" s="165" t="s">
        <v>96</v>
      </c>
      <c r="U22" s="142">
        <v>0</v>
      </c>
      <c r="V22" s="142">
        <f>ROUND(E22*U22,2)</f>
        <v>0</v>
      </c>
      <c r="W22" s="142"/>
      <c r="X22" s="142" t="s">
        <v>97</v>
      </c>
      <c r="Y22" s="142" t="s">
        <v>98</v>
      </c>
      <c r="Z22" s="132"/>
      <c r="AA22" s="132"/>
      <c r="AB22" s="132"/>
      <c r="AC22" s="132"/>
      <c r="AD22" s="132"/>
      <c r="AE22" s="132"/>
      <c r="AF22" s="132"/>
      <c r="AG22" s="132" t="s">
        <v>99</v>
      </c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</row>
    <row r="23" spans="1:60" outlineLevel="2" x14ac:dyDescent="0.2">
      <c r="A23" s="139"/>
      <c r="B23" s="140"/>
      <c r="C23" s="168" t="s">
        <v>117</v>
      </c>
      <c r="D23" s="143"/>
      <c r="E23" s="173">
        <v>33</v>
      </c>
      <c r="F23" s="142"/>
      <c r="G23" s="142"/>
      <c r="H23" s="142"/>
      <c r="I23" s="142"/>
      <c r="J23" s="142"/>
      <c r="K23" s="142"/>
      <c r="L23" s="142"/>
      <c r="M23" s="142"/>
      <c r="N23" s="141"/>
      <c r="O23" s="141"/>
      <c r="P23" s="141"/>
      <c r="Q23" s="141"/>
      <c r="R23" s="142"/>
      <c r="S23" s="142"/>
      <c r="T23" s="142"/>
      <c r="U23" s="142"/>
      <c r="V23" s="142"/>
      <c r="W23" s="142"/>
      <c r="X23" s="142"/>
      <c r="Y23" s="142"/>
      <c r="Z23" s="132"/>
      <c r="AA23" s="132"/>
      <c r="AB23" s="132"/>
      <c r="AC23" s="132"/>
      <c r="AD23" s="132"/>
      <c r="AE23" s="132"/>
      <c r="AF23" s="132"/>
      <c r="AG23" s="132" t="s">
        <v>101</v>
      </c>
      <c r="AH23" s="132">
        <v>0</v>
      </c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</row>
    <row r="24" spans="1:60" outlineLevel="3" x14ac:dyDescent="0.2">
      <c r="A24" s="139"/>
      <c r="B24" s="140"/>
      <c r="C24" s="168" t="s">
        <v>118</v>
      </c>
      <c r="D24" s="143"/>
      <c r="E24" s="173">
        <v>10.4</v>
      </c>
      <c r="F24" s="142"/>
      <c r="G24" s="142"/>
      <c r="H24" s="142"/>
      <c r="I24" s="142"/>
      <c r="J24" s="142"/>
      <c r="K24" s="142"/>
      <c r="L24" s="142"/>
      <c r="M24" s="142"/>
      <c r="N24" s="141"/>
      <c r="O24" s="141"/>
      <c r="P24" s="141"/>
      <c r="Q24" s="141"/>
      <c r="R24" s="142"/>
      <c r="S24" s="142"/>
      <c r="T24" s="142"/>
      <c r="U24" s="142"/>
      <c r="V24" s="142"/>
      <c r="W24" s="142"/>
      <c r="X24" s="142"/>
      <c r="Y24" s="142"/>
      <c r="Z24" s="132"/>
      <c r="AA24" s="132"/>
      <c r="AB24" s="132"/>
      <c r="AC24" s="132"/>
      <c r="AD24" s="132"/>
      <c r="AE24" s="132"/>
      <c r="AF24" s="132"/>
      <c r="AG24" s="132" t="s">
        <v>101</v>
      </c>
      <c r="AH24" s="132">
        <v>0</v>
      </c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</row>
    <row r="25" spans="1:60" outlineLevel="1" x14ac:dyDescent="0.2">
      <c r="A25" s="152">
        <v>5</v>
      </c>
      <c r="B25" s="153" t="s">
        <v>119</v>
      </c>
      <c r="C25" s="172" t="s">
        <v>120</v>
      </c>
      <c r="D25" s="154" t="s">
        <v>0</v>
      </c>
      <c r="E25" s="272">
        <v>0</v>
      </c>
      <c r="F25" s="272">
        <v>0</v>
      </c>
      <c r="G25" s="157">
        <f>ROUND(E25*F25,2)</f>
        <v>0</v>
      </c>
      <c r="H25" s="156"/>
      <c r="I25" s="157">
        <f>ROUND(E25*H25,2)</f>
        <v>0</v>
      </c>
      <c r="J25" s="156"/>
      <c r="K25" s="157">
        <f>ROUND(E25*J25,2)</f>
        <v>0</v>
      </c>
      <c r="L25" s="157">
        <v>21</v>
      </c>
      <c r="M25" s="157">
        <f>G25*(1+L25/100)</f>
        <v>0</v>
      </c>
      <c r="N25" s="155">
        <v>0</v>
      </c>
      <c r="O25" s="155">
        <f>ROUND(E25*N25,2)</f>
        <v>0</v>
      </c>
      <c r="P25" s="155">
        <v>0</v>
      </c>
      <c r="Q25" s="155">
        <f>ROUND(E25*P25,2)</f>
        <v>0</v>
      </c>
      <c r="R25" s="157"/>
      <c r="S25" s="157" t="s">
        <v>121</v>
      </c>
      <c r="T25" s="158" t="s">
        <v>122</v>
      </c>
      <c r="U25" s="142">
        <v>0</v>
      </c>
      <c r="V25" s="142">
        <f>ROUND(E25*U25,2)</f>
        <v>0</v>
      </c>
      <c r="W25" s="142"/>
      <c r="X25" s="142" t="s">
        <v>123</v>
      </c>
      <c r="Y25" s="142" t="s">
        <v>98</v>
      </c>
      <c r="Z25" s="132"/>
      <c r="AA25" s="132"/>
      <c r="AB25" s="132"/>
      <c r="AC25" s="132"/>
      <c r="AD25" s="132"/>
      <c r="AE25" s="132"/>
      <c r="AF25" s="132"/>
      <c r="AG25" s="132" t="s">
        <v>124</v>
      </c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</row>
    <row r="26" spans="1:60" x14ac:dyDescent="0.2">
      <c r="A26" s="3"/>
      <c r="B26" s="4"/>
      <c r="C26" s="169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12</v>
      </c>
      <c r="AF26">
        <v>21</v>
      </c>
      <c r="AG26" t="s">
        <v>76</v>
      </c>
    </row>
    <row r="27" spans="1:60" x14ac:dyDescent="0.2">
      <c r="A27" s="135"/>
      <c r="B27" s="136" t="s">
        <v>31</v>
      </c>
      <c r="C27" s="170"/>
      <c r="D27" s="137"/>
      <c r="E27" s="138"/>
      <c r="F27" s="138"/>
      <c r="G27" s="151">
        <f>G8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125</v>
      </c>
    </row>
    <row r="28" spans="1:60" x14ac:dyDescent="0.2">
      <c r="A28" s="3"/>
      <c r="B28" s="4"/>
      <c r="C28" s="169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A29" s="3"/>
      <c r="B29" s="4"/>
      <c r="C29" s="169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227" t="s">
        <v>126</v>
      </c>
      <c r="B30" s="227"/>
      <c r="C30" s="228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229"/>
      <c r="B31" s="230"/>
      <c r="C31" s="231"/>
      <c r="D31" s="230"/>
      <c r="E31" s="230"/>
      <c r="F31" s="230"/>
      <c r="G31" s="23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G31" t="s">
        <v>127</v>
      </c>
    </row>
    <row r="32" spans="1:60" x14ac:dyDescent="0.2">
      <c r="A32" s="233"/>
      <c r="B32" s="234"/>
      <c r="C32" s="235"/>
      <c r="D32" s="234"/>
      <c r="E32" s="234"/>
      <c r="F32" s="234"/>
      <c r="G32" s="236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233"/>
      <c r="B33" s="234"/>
      <c r="C33" s="235"/>
      <c r="D33" s="234"/>
      <c r="E33" s="234"/>
      <c r="F33" s="234"/>
      <c r="G33" s="236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233"/>
      <c r="B34" s="234"/>
      <c r="C34" s="235"/>
      <c r="D34" s="234"/>
      <c r="E34" s="234"/>
      <c r="F34" s="234"/>
      <c r="G34" s="236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">
      <c r="A35" s="237"/>
      <c r="B35" s="238"/>
      <c r="C35" s="239"/>
      <c r="D35" s="238"/>
      <c r="E35" s="238"/>
      <c r="F35" s="238"/>
      <c r="G35" s="24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3"/>
      <c r="B36" s="4"/>
      <c r="C36" s="169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C37" s="171"/>
      <c r="D37" s="10"/>
      <c r="AG37" t="s">
        <v>128</v>
      </c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1:G35"/>
    <mergeCell ref="A1:G1"/>
    <mergeCell ref="C2:G2"/>
    <mergeCell ref="C3:G3"/>
    <mergeCell ref="C4:G4"/>
    <mergeCell ref="A30:C3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2 Pol'!Názvy_tisku</vt:lpstr>
      <vt:lpstr>oadresa</vt:lpstr>
      <vt:lpstr>Stavba!Objednatel</vt:lpstr>
      <vt:lpstr>Stavba!Objekt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2019-03-19T12:27:02Z</cp:lastPrinted>
  <dcterms:created xsi:type="dcterms:W3CDTF">2009-04-08T07:15:50Z</dcterms:created>
  <dcterms:modified xsi:type="dcterms:W3CDTF">2025-07-30T18:11:33Z</dcterms:modified>
</cp:coreProperties>
</file>